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ibrary\Advisory Council\FY 2019\"/>
    </mc:Choice>
  </mc:AlternateContent>
  <bookViews>
    <workbookView xWindow="0" yWindow="0" windowWidth="25200" windowHeight="11250"/>
  </bookViews>
  <sheets>
    <sheet name="Annual Advisory Stats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2" l="1"/>
  <c r="G4" i="2" l="1"/>
  <c r="G6" i="2"/>
  <c r="B7" i="2"/>
  <c r="G10" i="2"/>
  <c r="H10" i="2"/>
  <c r="G11" i="2"/>
  <c r="H11" i="2"/>
  <c r="G14" i="2"/>
  <c r="H14" i="2"/>
  <c r="G15" i="2"/>
  <c r="H15" i="2"/>
  <c r="G16" i="2"/>
  <c r="H16" i="2"/>
  <c r="L33" i="2"/>
  <c r="N33" i="2"/>
  <c r="O33" i="2" s="1"/>
  <c r="P33" i="2"/>
  <c r="Q33" i="2"/>
  <c r="G50" i="2"/>
  <c r="G69" i="2"/>
  <c r="H69" i="2"/>
  <c r="I69" i="2"/>
  <c r="G70" i="2"/>
  <c r="H70" i="2"/>
  <c r="I70" i="2"/>
</calcChain>
</file>

<file path=xl/sharedStrings.xml><?xml version="1.0" encoding="utf-8"?>
<sst xmlns="http://schemas.openxmlformats.org/spreadsheetml/2006/main" count="139" uniqueCount="118">
  <si>
    <t>Posts Made</t>
  </si>
  <si>
    <t>Facebook</t>
  </si>
  <si>
    <t>Full Tutorial</t>
  </si>
  <si>
    <t>Use Information</t>
  </si>
  <si>
    <t>Evaluate Information</t>
  </si>
  <si>
    <t>Find Information</t>
  </si>
  <si>
    <t>ScienceDirect</t>
  </si>
  <si>
    <t>Develop a Topic</t>
  </si>
  <si>
    <t>PubMed</t>
  </si>
  <si>
    <t>Intro to Library</t>
  </si>
  <si>
    <t>Tutorial Certificates</t>
  </si>
  <si>
    <t>Opposing Viewpoints in Context</t>
  </si>
  <si>
    <t>% Open Hours Signed In (Instr. Days)</t>
  </si>
  <si>
    <t>PsycARTICLES</t>
  </si>
  <si>
    <t>Headcount</t>
  </si>
  <si>
    <t>JSTOR</t>
  </si>
  <si>
    <t>Hours Signed In</t>
  </si>
  <si>
    <t>Academic Search Complete</t>
  </si>
  <si>
    <t>Group Study Room</t>
  </si>
  <si>
    <t>Hours Served</t>
  </si>
  <si>
    <t>Number of Chat Sessions</t>
  </si>
  <si>
    <t>Number of Reference Transactions</t>
  </si>
  <si>
    <t>Desk Statistics</t>
  </si>
  <si>
    <t>Psychology</t>
  </si>
  <si>
    <t>Total users reached (all three)</t>
  </si>
  <si>
    <t>SOCI 101</t>
  </si>
  <si>
    <t>Total Time Spent in hours (all three)</t>
  </si>
  <si>
    <t>Citation Guides</t>
  </si>
  <si>
    <t>Class Instruction</t>
  </si>
  <si>
    <t>WRIT101</t>
  </si>
  <si>
    <t>Book a Librarian</t>
  </si>
  <si>
    <t>Research Process</t>
  </si>
  <si>
    <t>Tours or Orientations</t>
  </si>
  <si>
    <t>Databases A-Z</t>
  </si>
  <si>
    <t>Tours/Instruction</t>
  </si>
  <si>
    <t>FY17 Dec - June</t>
  </si>
  <si>
    <t>Website Visits</t>
  </si>
  <si>
    <t>Total Number of Views</t>
  </si>
  <si>
    <t>Total Number of Guides</t>
  </si>
  <si>
    <t xml:space="preserve">Occupancy </t>
  </si>
  <si>
    <t>LibGuides</t>
  </si>
  <si>
    <t>FY16</t>
  </si>
  <si>
    <t>FY17</t>
  </si>
  <si>
    <t>Services</t>
  </si>
  <si>
    <t>ALC employees</t>
  </si>
  <si>
    <t>ALC students</t>
  </si>
  <si>
    <t>A2S employees</t>
  </si>
  <si>
    <t>Not included from above: Online only students and employees, dual enrollment students</t>
  </si>
  <si>
    <t>A2S students</t>
  </si>
  <si>
    <t>Total On-Campus Service Population</t>
  </si>
  <si>
    <t>HC employees online</t>
  </si>
  <si>
    <t>Clickthroughs</t>
  </si>
  <si>
    <t>HC employees</t>
  </si>
  <si>
    <t>Dual credit</t>
  </si>
  <si>
    <t># Clicked Requests (# times &gt;1 service clicked)</t>
  </si>
  <si>
    <t>Includes: HC, Access to Success, Dual Enrollment, Adult Learning Center students and employees</t>
  </si>
  <si>
    <t>HC online</t>
  </si>
  <si>
    <t>Total Service Population</t>
  </si>
  <si>
    <t>HC Total Headcount</t>
  </si>
  <si>
    <t>Service Populations</t>
  </si>
  <si>
    <t>Primo Usage</t>
  </si>
  <si>
    <t>Popular Reading</t>
  </si>
  <si>
    <t>Keyboards</t>
  </si>
  <si>
    <t>Total eBook Views/Downloads^</t>
  </si>
  <si>
    <t>iPads</t>
  </si>
  <si>
    <t>E-Book Usage  (ML2G, EBSCO, Gale, ProQuest, Safari, SD, Springer)</t>
  </si>
  <si>
    <t>Reserves</t>
  </si>
  <si>
    <t>Total Circulation</t>
  </si>
  <si>
    <t>Entries Viewed</t>
  </si>
  <si>
    <t>Total ILL Circulation</t>
  </si>
  <si>
    <t>Searches</t>
  </si>
  <si>
    <t xml:space="preserve">ILL Sent </t>
  </si>
  <si>
    <t>Sessions</t>
  </si>
  <si>
    <t>ILL Borrowed</t>
  </si>
  <si>
    <t>Encyclopedias (Credo Reference &amp; Britannica)</t>
  </si>
  <si>
    <t>Total On Shelf/RS Circulation</t>
  </si>
  <si>
    <t>Total Full Text Articles Retrieved</t>
  </si>
  <si>
    <t>Total Sessions (except Springer)</t>
  </si>
  <si>
    <t>Total HC Circulation On Campus</t>
  </si>
  <si>
    <t>Databases (EBSCO, Gale, ProQuest, ScienceDirect, Springer)</t>
  </si>
  <si>
    <t>Circulation</t>
  </si>
  <si>
    <t>Total Database Collections</t>
  </si>
  <si>
    <t>Total Items Deleted</t>
  </si>
  <si>
    <t>Total eBook Holdings</t>
  </si>
  <si>
    <t>Total Items Added</t>
  </si>
  <si>
    <t>Total Print Periodicals</t>
  </si>
  <si>
    <t>Total Electronic Journal Holdings</t>
  </si>
  <si>
    <t>Total Materials Holdings</t>
  </si>
  <si>
    <t>Inventory</t>
  </si>
  <si>
    <t>NZ</t>
  </si>
  <si>
    <t>IZ</t>
  </si>
  <si>
    <t>Electronic Resources</t>
  </si>
  <si>
    <t>Physical Collection</t>
  </si>
  <si>
    <t>FY18</t>
  </si>
  <si>
    <t xml:space="preserve">Monthly Avg Engagement </t>
  </si>
  <si>
    <t>Monthly Avg Reach</t>
  </si>
  <si>
    <t>Environment Complete</t>
  </si>
  <si>
    <t>PubMed Central</t>
  </si>
  <si>
    <t>Mango Languages</t>
  </si>
  <si>
    <t>Academic OneFile</t>
  </si>
  <si>
    <t>Student Center</t>
  </si>
  <si>
    <t>Top 10 Databases</t>
  </si>
  <si>
    <t>Nursing &amp; Health</t>
  </si>
  <si>
    <t>Sociology</t>
  </si>
  <si>
    <t>BIOH 211</t>
  </si>
  <si>
    <t>Top 10 Guides</t>
  </si>
  <si>
    <t>*I believe I have found a more accurate method for this than in previous years.</t>
  </si>
  <si>
    <t>^New in FY17: Count pageviews or section views instead of complete downloads when possible, learned IP for proxy</t>
  </si>
  <si>
    <t>SFX Usage (FY 18 and Fall 16)</t>
  </si>
  <si>
    <t>Alma Link Resolver (begin Spring 17)</t>
  </si>
  <si>
    <t>On Campus</t>
  </si>
  <si>
    <t>View Online(old UI)/Display Full Record (new UI)</t>
  </si>
  <si>
    <t>Start Session (FY16)/Search (Spr 17)</t>
  </si>
  <si>
    <t>RS Requests Lent</t>
  </si>
  <si>
    <t>RS Requests Borrowed</t>
  </si>
  <si>
    <t>Total items deleted minus technical migration process deletions from June (OCLC)</t>
  </si>
  <si>
    <t>Total Unique Journal Titles*</t>
  </si>
  <si>
    <t>Total holdings: Alma/spreadsheet (should have come from alma?)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</si>
</sst>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[$-409]h:mm\ AM/PM;@"/>
  </numFmts>
  <fonts count="12" x14ac:knownFonts="1">
    <font>
      <sz val="10"/>
      <name val="Arial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2" borderId="1" applyNumberFormat="0" applyAlignment="0" applyProtection="0"/>
  </cellStyleXfs>
  <cellXfs count="119">
    <xf numFmtId="0" fontId="0" fillId="0" borderId="0" xfId="0"/>
    <xf numFmtId="164" fontId="2" fillId="0" borderId="2" xfId="1" applyNumberFormat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 indent="1"/>
    </xf>
    <xf numFmtId="164" fontId="2" fillId="0" borderId="5" xfId="1" applyNumberFormat="1" applyFont="1" applyFill="1" applyBorder="1" applyAlignment="1">
      <alignment horizontal="center" vertical="center"/>
    </xf>
    <xf numFmtId="164" fontId="2" fillId="0" borderId="6" xfId="1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 indent="1"/>
    </xf>
    <xf numFmtId="0" fontId="0" fillId="0" borderId="0" xfId="0" applyBorder="1"/>
    <xf numFmtId="0" fontId="2" fillId="0" borderId="7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horizontal="left" vertical="center"/>
    </xf>
    <xf numFmtId="164" fontId="2" fillId="0" borderId="8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left" vertical="center" indent="1"/>
    </xf>
    <xf numFmtId="165" fontId="2" fillId="0" borderId="7" xfId="0" applyNumberFormat="1" applyFont="1" applyFill="1" applyBorder="1" applyAlignment="1">
      <alignment horizontal="left" vertical="center" indent="1"/>
    </xf>
    <xf numFmtId="164" fontId="2" fillId="0" borderId="2" xfId="1" applyNumberFormat="1" applyFont="1" applyBorder="1"/>
    <xf numFmtId="164" fontId="2" fillId="0" borderId="3" xfId="1" applyNumberFormat="1" applyFont="1" applyBorder="1"/>
    <xf numFmtId="164" fontId="0" fillId="0" borderId="3" xfId="1" applyNumberFormat="1" applyFont="1" applyBorder="1"/>
    <xf numFmtId="0" fontId="2" fillId="0" borderId="4" xfId="0" applyFont="1" applyBorder="1" applyAlignment="1">
      <alignment horizontal="left" indent="1"/>
    </xf>
    <xf numFmtId="164" fontId="2" fillId="0" borderId="5" xfId="1" applyNumberFormat="1" applyFont="1" applyBorder="1"/>
    <xf numFmtId="164" fontId="2" fillId="0" borderId="6" xfId="1" applyNumberFormat="1" applyFont="1" applyBorder="1"/>
    <xf numFmtId="164" fontId="0" fillId="0" borderId="6" xfId="1" applyNumberFormat="1" applyFont="1" applyBorder="1"/>
    <xf numFmtId="0" fontId="2" fillId="0" borderId="7" xfId="0" applyFont="1" applyBorder="1" applyAlignment="1">
      <alignment horizontal="left" indent="1"/>
    </xf>
    <xf numFmtId="165" fontId="4" fillId="0" borderId="7" xfId="3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9" fontId="2" fillId="0" borderId="6" xfId="2" applyFont="1" applyFill="1" applyBorder="1" applyAlignment="1">
      <alignment horizontal="right" vertical="center"/>
    </xf>
    <xf numFmtId="9" fontId="2" fillId="0" borderId="7" xfId="2" applyNumberFormat="1" applyFont="1" applyFill="1" applyBorder="1" applyAlignment="1">
      <alignment horizontal="left" vertical="center" indent="1"/>
    </xf>
    <xf numFmtId="0" fontId="3" fillId="0" borderId="7" xfId="0" applyFont="1" applyBorder="1"/>
    <xf numFmtId="0" fontId="2" fillId="0" borderId="10" xfId="0" applyFont="1" applyFill="1" applyBorder="1" applyAlignment="1">
      <alignment horizontal="left" vertical="center" indent="1"/>
    </xf>
    <xf numFmtId="0" fontId="0" fillId="0" borderId="7" xfId="0" applyBorder="1" applyAlignment="1">
      <alignment horizontal="left" indent="1"/>
    </xf>
    <xf numFmtId="164" fontId="5" fillId="0" borderId="11" xfId="1" applyNumberFormat="1" applyFont="1" applyFill="1" applyBorder="1" applyAlignment="1">
      <alignment horizontal="left" vertical="center"/>
    </xf>
    <xf numFmtId="164" fontId="5" fillId="0" borderId="12" xfId="1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 indent="1"/>
    </xf>
    <xf numFmtId="164" fontId="2" fillId="0" borderId="6" xfId="1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164" fontId="6" fillId="0" borderId="6" xfId="1" applyNumberFormat="1" applyFont="1" applyFill="1" applyBorder="1" applyAlignment="1">
      <alignment horizontal="right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64" fontId="0" fillId="0" borderId="0" xfId="0" applyNumberFormat="1"/>
    <xf numFmtId="3" fontId="6" fillId="0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left" vertical="center" indent="1"/>
    </xf>
    <xf numFmtId="164" fontId="0" fillId="0" borderId="0" xfId="1" applyNumberFormat="1" applyFont="1"/>
    <xf numFmtId="164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left"/>
    </xf>
    <xf numFmtId="165" fontId="2" fillId="0" borderId="7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27" xfId="0" applyFont="1" applyFill="1" applyBorder="1" applyAlignment="1">
      <alignment horizontal="left" vertical="center" indent="1"/>
    </xf>
    <xf numFmtId="3" fontId="6" fillId="0" borderId="8" xfId="1" applyNumberFormat="1" applyFont="1" applyFill="1" applyBorder="1" applyAlignment="1">
      <alignment horizontal="center" vertical="center"/>
    </xf>
    <xf numFmtId="3" fontId="6" fillId="0" borderId="9" xfId="1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left" vertical="center"/>
    </xf>
    <xf numFmtId="164" fontId="2" fillId="0" borderId="11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8" fillId="0" borderId="10" xfId="0" applyFont="1" applyFill="1" applyBorder="1" applyAlignment="1">
      <alignment horizontal="left" vertical="center" wrapText="1" indent="1"/>
    </xf>
    <xf numFmtId="165" fontId="9" fillId="0" borderId="7" xfId="3" applyNumberFormat="1" applyFont="1" applyFill="1" applyBorder="1" applyAlignment="1">
      <alignment horizontal="left" vertical="center"/>
    </xf>
    <xf numFmtId="165" fontId="9" fillId="0" borderId="30" xfId="3" applyNumberFormat="1" applyFont="1" applyFill="1" applyBorder="1" applyAlignment="1">
      <alignment horizontal="left" vertical="center"/>
    </xf>
    <xf numFmtId="0" fontId="6" fillId="0" borderId="0" xfId="0" applyFont="1"/>
    <xf numFmtId="164" fontId="0" fillId="0" borderId="2" xfId="1" applyNumberFormat="1" applyFont="1" applyBorder="1"/>
    <xf numFmtId="0" fontId="2" fillId="0" borderId="4" xfId="0" applyFont="1" applyFill="1" applyBorder="1" applyAlignment="1">
      <alignment horizontal="left" indent="2"/>
    </xf>
    <xf numFmtId="1" fontId="6" fillId="0" borderId="8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64" fontId="0" fillId="0" borderId="5" xfId="1" applyNumberFormat="1" applyFont="1" applyBorder="1"/>
    <xf numFmtId="0" fontId="2" fillId="0" borderId="7" xfId="0" applyFont="1" applyBorder="1" applyAlignment="1">
      <alignment horizontal="left" indent="2"/>
    </xf>
    <xf numFmtId="0" fontId="2" fillId="0" borderId="7" xfId="0" applyFont="1" applyFill="1" applyBorder="1" applyAlignment="1">
      <alignment horizontal="left" indent="2"/>
    </xf>
    <xf numFmtId="164" fontId="6" fillId="0" borderId="5" xfId="1" applyNumberFormat="1" applyFont="1" applyFill="1" applyBorder="1" applyAlignment="1">
      <alignment horizontal="center" vertical="center"/>
    </xf>
    <xf numFmtId="164" fontId="6" fillId="0" borderId="6" xfId="1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 indent="1"/>
    </xf>
    <xf numFmtId="0" fontId="6" fillId="0" borderId="7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wrapText="1" indent="1"/>
    </xf>
    <xf numFmtId="164" fontId="6" fillId="0" borderId="9" xfId="1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left" vertical="center" indent="1"/>
    </xf>
    <xf numFmtId="164" fontId="6" fillId="0" borderId="12" xfId="1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31" xfId="0" applyFont="1" applyFill="1" applyBorder="1" applyAlignment="1">
      <alignment horizontal="left" vertical="center" wrapText="1" indent="1"/>
    </xf>
    <xf numFmtId="9" fontId="2" fillId="0" borderId="0" xfId="2" applyFont="1" applyFill="1" applyBorder="1" applyAlignment="1">
      <alignment horizontal="right" vertical="center"/>
    </xf>
    <xf numFmtId="9" fontId="2" fillId="0" borderId="5" xfId="2" applyFont="1" applyFill="1" applyBorder="1" applyAlignment="1">
      <alignment horizontal="right" vertical="center"/>
    </xf>
    <xf numFmtId="164" fontId="0" fillId="0" borderId="6" xfId="1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Border="1"/>
    <xf numFmtId="0" fontId="2" fillId="0" borderId="0" xfId="0" applyFont="1"/>
    <xf numFmtId="0" fontId="2" fillId="0" borderId="9" xfId="0" applyFont="1" applyFill="1" applyBorder="1" applyAlignment="1">
      <alignment horizontal="left" vertical="center" wrapText="1" indent="6"/>
    </xf>
    <xf numFmtId="0" fontId="2" fillId="0" borderId="14" xfId="0" applyFont="1" applyFill="1" applyBorder="1" applyAlignment="1">
      <alignment horizontal="left" vertical="center" wrapText="1" indent="6"/>
    </xf>
    <xf numFmtId="0" fontId="7" fillId="3" borderId="17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165" fontId="10" fillId="3" borderId="17" xfId="3" applyNumberFormat="1" applyFont="1" applyFill="1" applyBorder="1" applyAlignment="1">
      <alignment horizontal="center" vertical="center"/>
    </xf>
    <xf numFmtId="165" fontId="10" fillId="3" borderId="16" xfId="3" applyNumberFormat="1" applyFont="1" applyFill="1" applyBorder="1" applyAlignment="1">
      <alignment horizontal="center" vertical="center"/>
    </xf>
    <xf numFmtId="165" fontId="10" fillId="3" borderId="15" xfId="3" applyNumberFormat="1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left" vertical="center" wrapText="1" indent="1"/>
    </xf>
    <xf numFmtId="165" fontId="2" fillId="0" borderId="25" xfId="0" applyNumberFormat="1" applyFont="1" applyFill="1" applyBorder="1" applyAlignment="1">
      <alignment horizontal="left" vertical="center" wrapText="1" indent="1"/>
    </xf>
    <xf numFmtId="165" fontId="2" fillId="0" borderId="24" xfId="0" applyNumberFormat="1" applyFont="1" applyFill="1" applyBorder="1" applyAlignment="1">
      <alignment horizontal="left" vertical="center" wrapText="1" indent="1"/>
    </xf>
    <xf numFmtId="165" fontId="2" fillId="0" borderId="30" xfId="0" applyNumberFormat="1" applyFont="1" applyFill="1" applyBorder="1" applyAlignment="1">
      <alignment horizontal="left" vertical="center" wrapText="1" indent="1"/>
    </xf>
    <xf numFmtId="165" fontId="2" fillId="0" borderId="29" xfId="0" applyNumberFormat="1" applyFont="1" applyFill="1" applyBorder="1" applyAlignment="1">
      <alignment horizontal="left" vertical="center" wrapText="1" indent="1"/>
    </xf>
    <xf numFmtId="165" fontId="2" fillId="0" borderId="28" xfId="0" applyNumberFormat="1" applyFont="1" applyFill="1" applyBorder="1" applyAlignment="1">
      <alignment horizontal="left" vertical="center" wrapText="1" indent="1"/>
    </xf>
    <xf numFmtId="165" fontId="2" fillId="0" borderId="23" xfId="0" applyNumberFormat="1" applyFont="1" applyFill="1" applyBorder="1" applyAlignment="1">
      <alignment horizontal="left" vertical="center" wrapText="1" indent="1"/>
    </xf>
    <xf numFmtId="165" fontId="2" fillId="0" borderId="22" xfId="0" applyNumberFormat="1" applyFont="1" applyFill="1" applyBorder="1" applyAlignment="1">
      <alignment horizontal="left" vertical="center" wrapText="1" indent="1"/>
    </xf>
    <xf numFmtId="165" fontId="2" fillId="0" borderId="21" xfId="0" applyNumberFormat="1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">
    <cellStyle name="Check Cell" xfId="3" builtinId="23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brary/Statistics/Monthly%20Stats%20Compilations/_Monthly%20Stats%20F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Stats FY18"/>
      <sheetName val="LibGuides"/>
    </sheetNames>
    <sheetDataSet>
      <sheetData sheetId="0">
        <row r="121">
          <cell r="Q121">
            <v>3785</v>
          </cell>
        </row>
        <row r="124">
          <cell r="Q124">
            <v>4703</v>
          </cell>
        </row>
        <row r="140">
          <cell r="Q140">
            <v>1932</v>
          </cell>
        </row>
        <row r="143">
          <cell r="Q143">
            <v>3160</v>
          </cell>
        </row>
        <row r="147">
          <cell r="Q147">
            <v>1132</v>
          </cell>
        </row>
        <row r="150">
          <cell r="Q150">
            <v>1213</v>
          </cell>
        </row>
        <row r="153">
          <cell r="Q153">
            <v>585</v>
          </cell>
        </row>
        <row r="155">
          <cell r="Q155">
            <v>1115</v>
          </cell>
        </row>
        <row r="159">
          <cell r="Q159">
            <v>319</v>
          </cell>
        </row>
        <row r="163">
          <cell r="Q163">
            <v>241</v>
          </cell>
        </row>
        <row r="164">
          <cell r="Q164">
            <v>325</v>
          </cell>
        </row>
        <row r="165">
          <cell r="Q165">
            <v>255</v>
          </cell>
        </row>
        <row r="168">
          <cell r="Q168">
            <v>405</v>
          </cell>
        </row>
        <row r="169">
          <cell r="Q169">
            <v>153</v>
          </cell>
        </row>
        <row r="170">
          <cell r="Q170">
            <v>1187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workbookViewId="0">
      <selection activeCell="K46" sqref="K46"/>
    </sheetView>
  </sheetViews>
  <sheetFormatPr defaultRowHeight="12.75" x14ac:dyDescent="0.2"/>
  <cols>
    <col min="1" max="1" width="34.5703125" customWidth="1"/>
    <col min="2" max="4" width="9.5703125" customWidth="1"/>
    <col min="5" max="5" width="3.42578125" customWidth="1"/>
    <col min="6" max="6" width="35.85546875" customWidth="1"/>
    <col min="7" max="8" width="9.5703125" customWidth="1"/>
    <col min="9" max="9" width="10.5703125" customWidth="1"/>
    <col min="11" max="11" width="19.28515625" customWidth="1"/>
    <col min="12" max="12" width="10" customWidth="1"/>
    <col min="13" max="13" width="10.28515625" customWidth="1"/>
  </cols>
  <sheetData>
    <row r="1" spans="1:13" ht="15" customHeight="1" x14ac:dyDescent="0.2">
      <c r="A1" s="95" t="s">
        <v>92</v>
      </c>
      <c r="B1" s="96"/>
      <c r="C1" s="96"/>
      <c r="D1" s="97"/>
      <c r="F1" s="95" t="s">
        <v>91</v>
      </c>
      <c r="G1" s="96"/>
      <c r="H1" s="96"/>
      <c r="I1" s="97"/>
    </row>
    <row r="2" spans="1:13" ht="15" customHeight="1" x14ac:dyDescent="0.2">
      <c r="A2" s="82"/>
      <c r="B2" s="38" t="s">
        <v>93</v>
      </c>
      <c r="C2" s="38" t="s">
        <v>42</v>
      </c>
      <c r="D2" s="37" t="s">
        <v>41</v>
      </c>
      <c r="F2" s="81"/>
      <c r="G2" s="38" t="s">
        <v>93</v>
      </c>
      <c r="H2" s="38" t="s">
        <v>42</v>
      </c>
      <c r="I2" s="37" t="s">
        <v>41</v>
      </c>
      <c r="K2" s="80" t="s">
        <v>90</v>
      </c>
      <c r="L2" s="80" t="s">
        <v>89</v>
      </c>
      <c r="M2" s="80"/>
    </row>
    <row r="3" spans="1:13" ht="15" customHeight="1" x14ac:dyDescent="0.2">
      <c r="A3" s="9" t="s">
        <v>88</v>
      </c>
      <c r="B3" s="72"/>
      <c r="C3" s="72"/>
      <c r="D3" s="37"/>
      <c r="F3" s="31" t="s">
        <v>88</v>
      </c>
      <c r="G3" s="79"/>
      <c r="H3" s="79"/>
      <c r="I3" s="40"/>
      <c r="M3" s="92" t="s">
        <v>117</v>
      </c>
    </row>
    <row r="4" spans="1:13" ht="15" customHeight="1" x14ac:dyDescent="0.2">
      <c r="A4" s="78" t="s">
        <v>87</v>
      </c>
      <c r="B4" s="5">
        <v>10739</v>
      </c>
      <c r="C4" s="5">
        <v>11393</v>
      </c>
      <c r="D4" s="4">
        <v>10702</v>
      </c>
      <c r="F4" s="8" t="s">
        <v>86</v>
      </c>
      <c r="G4" s="34">
        <f>$K$4+$L$4</f>
        <v>141133</v>
      </c>
      <c r="H4" s="34">
        <v>122315</v>
      </c>
      <c r="I4" s="4">
        <v>134033</v>
      </c>
      <c r="K4">
        <v>44150</v>
      </c>
      <c r="L4">
        <v>96983</v>
      </c>
    </row>
    <row r="5" spans="1:13" ht="15" customHeight="1" x14ac:dyDescent="0.2">
      <c r="A5" s="78" t="s">
        <v>85</v>
      </c>
      <c r="B5" s="5">
        <v>86</v>
      </c>
      <c r="C5" s="5">
        <v>92</v>
      </c>
      <c r="D5" s="4">
        <v>90</v>
      </c>
      <c r="F5" s="8" t="s">
        <v>116</v>
      </c>
      <c r="G5" s="34">
        <v>71115</v>
      </c>
      <c r="H5" s="34">
        <v>82231</v>
      </c>
      <c r="I5" s="4">
        <v>86757</v>
      </c>
    </row>
    <row r="6" spans="1:13" ht="15" customHeight="1" x14ac:dyDescent="0.2">
      <c r="A6" s="8" t="s">
        <v>84</v>
      </c>
      <c r="B6" s="5">
        <v>898</v>
      </c>
      <c r="C6" s="5">
        <v>885</v>
      </c>
      <c r="D6" s="4">
        <v>645</v>
      </c>
      <c r="F6" s="8" t="s">
        <v>83</v>
      </c>
      <c r="G6" s="34">
        <f>$K$6+$L$6</f>
        <v>538410</v>
      </c>
      <c r="H6" s="34">
        <v>529471</v>
      </c>
      <c r="I6" s="4">
        <v>456484</v>
      </c>
      <c r="K6">
        <v>25009</v>
      </c>
      <c r="L6">
        <v>513401</v>
      </c>
    </row>
    <row r="7" spans="1:13" ht="15" customHeight="1" x14ac:dyDescent="0.2">
      <c r="A7" s="8" t="s">
        <v>82</v>
      </c>
      <c r="B7" s="5">
        <f>6667-5274</f>
        <v>1393</v>
      </c>
      <c r="C7" s="5">
        <v>219</v>
      </c>
      <c r="D7" s="4">
        <v>319</v>
      </c>
      <c r="F7" s="8" t="s">
        <v>81</v>
      </c>
      <c r="G7" s="34">
        <v>149</v>
      </c>
      <c r="H7" s="34">
        <v>145</v>
      </c>
      <c r="I7" s="4">
        <v>181</v>
      </c>
      <c r="M7" s="92" t="s">
        <v>115</v>
      </c>
    </row>
    <row r="8" spans="1:13" ht="15" customHeight="1" x14ac:dyDescent="0.2">
      <c r="A8" s="27"/>
      <c r="B8" s="11"/>
      <c r="C8" s="11"/>
      <c r="D8" s="65"/>
      <c r="F8" s="67"/>
      <c r="G8" s="77"/>
      <c r="H8" s="66"/>
      <c r="I8" s="65"/>
      <c r="K8" s="92"/>
    </row>
    <row r="9" spans="1:13" ht="15" customHeight="1" x14ac:dyDescent="0.2">
      <c r="A9" s="9" t="s">
        <v>80</v>
      </c>
      <c r="B9" s="72"/>
      <c r="C9" s="72"/>
      <c r="D9" s="37"/>
      <c r="F9" s="113" t="s">
        <v>79</v>
      </c>
      <c r="G9" s="114"/>
      <c r="H9" s="114"/>
      <c r="I9" s="115"/>
    </row>
    <row r="10" spans="1:13" ht="15" customHeight="1" x14ac:dyDescent="0.2">
      <c r="A10" s="76" t="s">
        <v>78</v>
      </c>
      <c r="B10" s="72">
        <v>3121</v>
      </c>
      <c r="C10" s="72">
        <v>2660</v>
      </c>
      <c r="D10" s="71">
        <v>2464</v>
      </c>
      <c r="F10" s="8" t="s">
        <v>77</v>
      </c>
      <c r="G10" s="5">
        <f>SUM('[1]All Stats FY18'!$Q$121,'[1]All Stats FY18'!$Q$140,'[1]All Stats FY18'!$Q$147,'[1]All Stats FY18'!$Q$153)</f>
        <v>7434</v>
      </c>
      <c r="H10" s="5">
        <f>2757+1306+883+405</f>
        <v>5351</v>
      </c>
      <c r="I10" s="4">
        <v>8599</v>
      </c>
    </row>
    <row r="11" spans="1:13" ht="15" customHeight="1" x14ac:dyDescent="0.2">
      <c r="A11" s="8" t="s">
        <v>114</v>
      </c>
      <c r="B11" s="5">
        <v>220</v>
      </c>
      <c r="C11" s="5">
        <v>273</v>
      </c>
      <c r="D11" s="4">
        <v>161</v>
      </c>
      <c r="F11" s="75" t="s">
        <v>76</v>
      </c>
      <c r="G11" s="5">
        <f>SUM('[1]All Stats FY18'!$Q$124,'[1]All Stats FY18'!$Q$143,'[1]All Stats FY18'!$Q$150,'[1]All Stats FY18'!$Q$155,'[1]All Stats FY18'!$Q$159)</f>
        <v>10510</v>
      </c>
      <c r="H11" s="5">
        <f>3633+1520+1527+721+98</f>
        <v>7499</v>
      </c>
      <c r="I11" s="4">
        <v>11358</v>
      </c>
    </row>
    <row r="12" spans="1:13" ht="15" customHeight="1" x14ac:dyDescent="0.2">
      <c r="A12" s="8" t="s">
        <v>113</v>
      </c>
      <c r="B12" s="5">
        <v>86</v>
      </c>
      <c r="C12" s="5">
        <v>84</v>
      </c>
      <c r="D12" s="4">
        <v>125</v>
      </c>
      <c r="F12" s="67"/>
      <c r="G12" s="11"/>
      <c r="H12" s="66"/>
      <c r="I12" s="65"/>
    </row>
    <row r="13" spans="1:13" ht="15" customHeight="1" x14ac:dyDescent="0.2">
      <c r="A13" s="74" t="s">
        <v>75</v>
      </c>
      <c r="B13" s="72">
        <v>306</v>
      </c>
      <c r="C13" s="72">
        <v>357</v>
      </c>
      <c r="D13" s="71">
        <v>286</v>
      </c>
      <c r="F13" s="113" t="s">
        <v>74</v>
      </c>
      <c r="G13" s="114"/>
      <c r="H13" s="114"/>
      <c r="I13" s="115"/>
    </row>
    <row r="14" spans="1:13" ht="15" customHeight="1" x14ac:dyDescent="0.2">
      <c r="A14" s="8" t="s">
        <v>73</v>
      </c>
      <c r="B14" s="5">
        <v>66</v>
      </c>
      <c r="C14" s="5">
        <v>67</v>
      </c>
      <c r="D14" s="4">
        <v>60</v>
      </c>
      <c r="F14" s="8" t="s">
        <v>72</v>
      </c>
      <c r="G14" s="5">
        <f>SUM('[1]All Stats FY18'!$Q$163,'[1]All Stats FY18'!$Q$168)</f>
        <v>646</v>
      </c>
      <c r="H14" s="5">
        <f>242+232</f>
        <v>474</v>
      </c>
      <c r="I14" s="4">
        <v>573</v>
      </c>
    </row>
    <row r="15" spans="1:13" ht="15" customHeight="1" x14ac:dyDescent="0.2">
      <c r="A15" s="8" t="s">
        <v>71</v>
      </c>
      <c r="B15" s="5">
        <v>90</v>
      </c>
      <c r="C15" s="5">
        <v>62</v>
      </c>
      <c r="D15" s="4">
        <v>96</v>
      </c>
      <c r="F15" s="8" t="s">
        <v>70</v>
      </c>
      <c r="G15" s="5">
        <f>SUM('[1]All Stats FY18'!$Q$164,'[1]All Stats FY18'!$Q$169)</f>
        <v>478</v>
      </c>
      <c r="H15" s="5">
        <f>155+309</f>
        <v>464</v>
      </c>
      <c r="I15" s="4">
        <v>599</v>
      </c>
    </row>
    <row r="16" spans="1:13" ht="15" customHeight="1" x14ac:dyDescent="0.2">
      <c r="A16" s="74" t="s">
        <v>69</v>
      </c>
      <c r="B16" s="72">
        <v>156</v>
      </c>
      <c r="C16" s="72">
        <v>129</v>
      </c>
      <c r="D16" s="71">
        <v>156</v>
      </c>
      <c r="F16" s="8" t="s">
        <v>68</v>
      </c>
      <c r="G16" s="5">
        <f>SUM('[1]All Stats FY18'!$Q$165,'[1]All Stats FY18'!$Q$170)</f>
        <v>1442</v>
      </c>
      <c r="H16" s="5">
        <f>210+415</f>
        <v>625</v>
      </c>
      <c r="I16" s="4">
        <v>821</v>
      </c>
    </row>
    <row r="17" spans="1:17" ht="15" customHeight="1" x14ac:dyDescent="0.2">
      <c r="A17" s="73" t="s">
        <v>67</v>
      </c>
      <c r="B17" s="72">
        <v>3509</v>
      </c>
      <c r="C17" s="72">
        <v>3062</v>
      </c>
      <c r="D17" s="71">
        <v>2781</v>
      </c>
      <c r="F17" s="67"/>
      <c r="G17" s="11"/>
      <c r="H17" s="66"/>
      <c r="I17" s="65"/>
    </row>
    <row r="18" spans="1:17" ht="15" customHeight="1" x14ac:dyDescent="0.2">
      <c r="A18" s="70" t="s">
        <v>66</v>
      </c>
      <c r="B18" s="20">
        <v>743</v>
      </c>
      <c r="C18" s="20">
        <v>525</v>
      </c>
      <c r="D18" s="68">
        <v>363</v>
      </c>
      <c r="F18" s="113" t="s">
        <v>65</v>
      </c>
      <c r="G18" s="114"/>
      <c r="H18" s="114"/>
      <c r="I18" s="115"/>
    </row>
    <row r="19" spans="1:17" ht="15" customHeight="1" x14ac:dyDescent="0.2">
      <c r="A19" s="69" t="s">
        <v>64</v>
      </c>
      <c r="B19" s="20">
        <v>165</v>
      </c>
      <c r="C19" s="20">
        <v>130</v>
      </c>
      <c r="D19" s="68">
        <v>101</v>
      </c>
      <c r="F19" s="33" t="s">
        <v>63</v>
      </c>
      <c r="G19" s="5">
        <v>2250</v>
      </c>
      <c r="H19" s="5">
        <v>3936</v>
      </c>
      <c r="I19" s="4">
        <v>457</v>
      </c>
    </row>
    <row r="20" spans="1:17" ht="15" customHeight="1" x14ac:dyDescent="0.2">
      <c r="A20" s="69" t="s">
        <v>62</v>
      </c>
      <c r="B20" s="20">
        <v>75</v>
      </c>
      <c r="C20" s="20">
        <v>58</v>
      </c>
      <c r="D20" s="68">
        <v>58</v>
      </c>
      <c r="F20" s="67"/>
      <c r="G20" s="11"/>
      <c r="H20" s="66"/>
      <c r="I20" s="65"/>
    </row>
    <row r="21" spans="1:17" ht="15" customHeight="1" thickBot="1" x14ac:dyDescent="0.25">
      <c r="A21" s="64" t="s">
        <v>61</v>
      </c>
      <c r="B21" s="16">
        <v>276</v>
      </c>
      <c r="C21" s="16">
        <v>218</v>
      </c>
      <c r="D21" s="63">
        <v>279</v>
      </c>
      <c r="F21" s="9" t="s">
        <v>60</v>
      </c>
      <c r="G21" s="57"/>
      <c r="H21" s="57"/>
      <c r="I21" s="56"/>
    </row>
    <row r="22" spans="1:17" ht="15" customHeight="1" thickBot="1" x14ac:dyDescent="0.25">
      <c r="F22" s="27" t="s">
        <v>112</v>
      </c>
      <c r="G22" s="5">
        <v>17745</v>
      </c>
      <c r="H22" s="5">
        <v>21777</v>
      </c>
      <c r="I22" s="4">
        <v>17714</v>
      </c>
    </row>
    <row r="23" spans="1:17" ht="15" customHeight="1" x14ac:dyDescent="0.2">
      <c r="A23" s="101" t="s">
        <v>59</v>
      </c>
      <c r="B23" s="102"/>
      <c r="C23" s="102"/>
      <c r="D23" s="103"/>
      <c r="F23" s="27" t="s">
        <v>111</v>
      </c>
      <c r="G23" s="5">
        <v>10585</v>
      </c>
      <c r="H23" s="5">
        <v>6324</v>
      </c>
      <c r="I23" s="4">
        <v>4278</v>
      </c>
      <c r="K23" s="62" t="s">
        <v>59</v>
      </c>
      <c r="L23" s="62" t="s">
        <v>93</v>
      </c>
      <c r="M23" s="62" t="s">
        <v>110</v>
      </c>
      <c r="N23" s="91" t="s">
        <v>42</v>
      </c>
      <c r="O23" s="91" t="s">
        <v>110</v>
      </c>
      <c r="P23" s="91" t="s">
        <v>41</v>
      </c>
      <c r="Q23" s="91" t="s">
        <v>110</v>
      </c>
    </row>
    <row r="24" spans="1:17" ht="15" customHeight="1" x14ac:dyDescent="0.2">
      <c r="A24" s="61"/>
      <c r="B24" s="38" t="s">
        <v>93</v>
      </c>
      <c r="C24" s="38" t="s">
        <v>42</v>
      </c>
      <c r="D24" s="37" t="s">
        <v>41</v>
      </c>
      <c r="F24" s="83" t="s">
        <v>109</v>
      </c>
      <c r="G24" s="57"/>
      <c r="H24" s="57"/>
      <c r="I24" s="56"/>
      <c r="K24" t="s">
        <v>58</v>
      </c>
      <c r="L24" s="90">
        <v>1424</v>
      </c>
      <c r="N24" s="46">
        <v>1396</v>
      </c>
      <c r="O24" s="46"/>
      <c r="P24">
        <v>1454</v>
      </c>
    </row>
    <row r="25" spans="1:17" ht="15" customHeight="1" x14ac:dyDescent="0.2">
      <c r="A25" s="60" t="s">
        <v>57</v>
      </c>
      <c r="B25" s="5">
        <v>1786</v>
      </c>
      <c r="C25" s="5">
        <v>1787</v>
      </c>
      <c r="D25" s="4">
        <v>1872</v>
      </c>
      <c r="F25" s="59" t="s">
        <v>54</v>
      </c>
      <c r="G25" s="5">
        <v>2425</v>
      </c>
      <c r="H25" s="5">
        <v>862</v>
      </c>
      <c r="I25" s="4">
        <v>0</v>
      </c>
      <c r="K25" s="58" t="s">
        <v>56</v>
      </c>
      <c r="L25" s="58">
        <v>53</v>
      </c>
      <c r="M25" s="58"/>
      <c r="N25" s="45">
        <v>60</v>
      </c>
      <c r="P25">
        <v>60</v>
      </c>
    </row>
    <row r="26" spans="1:17" ht="15" customHeight="1" x14ac:dyDescent="0.2">
      <c r="A26" s="104" t="s">
        <v>55</v>
      </c>
      <c r="B26" s="105"/>
      <c r="C26" s="105"/>
      <c r="D26" s="106"/>
      <c r="F26" s="9" t="s">
        <v>108</v>
      </c>
      <c r="G26" s="57"/>
      <c r="H26" s="57"/>
      <c r="I26" s="56"/>
      <c r="K26" s="58" t="s">
        <v>53</v>
      </c>
      <c r="L26" s="58">
        <v>373</v>
      </c>
      <c r="M26" s="58"/>
      <c r="N26" s="46">
        <v>326</v>
      </c>
      <c r="P26">
        <v>356</v>
      </c>
    </row>
    <row r="27" spans="1:17" ht="15" customHeight="1" thickBot="1" x14ac:dyDescent="0.25">
      <c r="A27" s="107"/>
      <c r="B27" s="108"/>
      <c r="C27" s="108"/>
      <c r="D27" s="109"/>
      <c r="F27" s="52" t="s">
        <v>51</v>
      </c>
      <c r="G27" s="2">
        <v>0</v>
      </c>
      <c r="H27" s="2">
        <v>3277</v>
      </c>
      <c r="I27" s="1">
        <v>6735</v>
      </c>
      <c r="K27" t="s">
        <v>52</v>
      </c>
      <c r="L27" s="90">
        <v>217</v>
      </c>
      <c r="N27" s="46">
        <v>225</v>
      </c>
      <c r="P27">
        <v>220</v>
      </c>
    </row>
    <row r="28" spans="1:17" ht="15" customHeight="1" x14ac:dyDescent="0.2">
      <c r="A28" s="55"/>
      <c r="B28" s="54"/>
      <c r="C28" s="54"/>
      <c r="D28" s="53"/>
      <c r="F28" s="49"/>
      <c r="G28" s="48"/>
      <c r="H28" s="47"/>
      <c r="I28" s="47"/>
      <c r="K28" s="51" t="s">
        <v>50</v>
      </c>
      <c r="L28" s="58">
        <v>28</v>
      </c>
      <c r="M28" s="51"/>
      <c r="N28" s="46">
        <v>41</v>
      </c>
      <c r="P28">
        <v>19</v>
      </c>
    </row>
    <row r="29" spans="1:17" ht="15" customHeight="1" x14ac:dyDescent="0.2">
      <c r="A29" s="50" t="s">
        <v>49</v>
      </c>
      <c r="B29" s="5">
        <v>1332</v>
      </c>
      <c r="C29" s="5">
        <v>1364</v>
      </c>
      <c r="D29" s="4">
        <v>1437</v>
      </c>
      <c r="F29" s="117"/>
      <c r="G29" s="117"/>
      <c r="H29" s="117"/>
      <c r="I29" s="117"/>
      <c r="K29" t="s">
        <v>48</v>
      </c>
      <c r="L29" s="90">
        <v>79</v>
      </c>
      <c r="N29" s="46">
        <v>73</v>
      </c>
      <c r="P29">
        <v>105</v>
      </c>
    </row>
    <row r="30" spans="1:17" ht="15" customHeight="1" x14ac:dyDescent="0.2">
      <c r="A30" s="104" t="s">
        <v>47</v>
      </c>
      <c r="B30" s="105"/>
      <c r="C30" s="105"/>
      <c r="D30" s="106"/>
      <c r="F30" s="116" t="s">
        <v>107</v>
      </c>
      <c r="G30" s="116"/>
      <c r="H30" s="116"/>
      <c r="I30" s="116"/>
      <c r="K30" t="s">
        <v>46</v>
      </c>
      <c r="L30" s="90">
        <v>8</v>
      </c>
      <c r="N30" s="45">
        <v>8</v>
      </c>
      <c r="P30">
        <v>8</v>
      </c>
    </row>
    <row r="31" spans="1:17" ht="15" customHeight="1" thickBot="1" x14ac:dyDescent="0.25">
      <c r="A31" s="110"/>
      <c r="B31" s="111"/>
      <c r="C31" s="111"/>
      <c r="D31" s="112"/>
      <c r="F31" s="116"/>
      <c r="G31" s="116"/>
      <c r="H31" s="116"/>
      <c r="I31" s="116"/>
      <c r="K31" t="s">
        <v>45</v>
      </c>
      <c r="L31" s="90">
        <v>52</v>
      </c>
      <c r="N31" s="46">
        <v>80</v>
      </c>
      <c r="P31">
        <v>80</v>
      </c>
    </row>
    <row r="32" spans="1:17" ht="15" customHeight="1" x14ac:dyDescent="0.2">
      <c r="A32" s="44"/>
      <c r="B32" s="43"/>
      <c r="C32" s="43"/>
      <c r="D32" s="43"/>
      <c r="F32" s="118" t="s">
        <v>106</v>
      </c>
      <c r="G32" s="118"/>
      <c r="H32" s="118"/>
      <c r="I32" s="118"/>
      <c r="K32" t="s">
        <v>44</v>
      </c>
      <c r="L32" s="90">
        <v>6</v>
      </c>
      <c r="N32" s="45">
        <v>5</v>
      </c>
      <c r="P32">
        <v>5</v>
      </c>
    </row>
    <row r="33" spans="1:17" ht="15" customHeight="1" x14ac:dyDescent="0.2">
      <c r="A33" s="44"/>
      <c r="B33" s="43"/>
      <c r="C33" s="43"/>
      <c r="D33" s="43"/>
      <c r="F33" s="89"/>
      <c r="G33" s="89"/>
      <c r="H33" s="89"/>
      <c r="I33" s="89"/>
      <c r="L33" s="42">
        <f>L24+L27+L29+L30+L31+L32</f>
        <v>1786</v>
      </c>
      <c r="M33" s="42">
        <f>L33-L25-L28-L26</f>
        <v>1332</v>
      </c>
      <c r="N33" s="42">
        <f>N24+N27+N29+N30+N31+N32</f>
        <v>1787</v>
      </c>
      <c r="O33" s="42">
        <f>N33-N25-N28-N26</f>
        <v>1360</v>
      </c>
      <c r="P33" s="42">
        <f>P24+P27+P29+P30+P31+P32</f>
        <v>1872</v>
      </c>
      <c r="Q33" s="42">
        <f>P33-P25-P28-P26</f>
        <v>1437</v>
      </c>
    </row>
    <row r="34" spans="1:17" ht="15" customHeight="1" x14ac:dyDescent="0.2">
      <c r="A34" s="44"/>
      <c r="B34" s="43"/>
      <c r="C34" s="43"/>
      <c r="D34" s="43"/>
      <c r="F34" s="84"/>
      <c r="G34" s="84"/>
      <c r="H34" s="84"/>
      <c r="I34" s="84"/>
      <c r="N34" s="42"/>
      <c r="O34" s="42"/>
    </row>
    <row r="35" spans="1:17" ht="15" customHeight="1" thickBot="1" x14ac:dyDescent="0.25">
      <c r="A35" s="44"/>
      <c r="B35" s="43"/>
      <c r="C35" s="43"/>
      <c r="D35" s="43"/>
      <c r="N35" s="42"/>
    </row>
    <row r="36" spans="1:17" ht="15" customHeight="1" x14ac:dyDescent="0.25">
      <c r="A36" s="98" t="s">
        <v>40</v>
      </c>
      <c r="B36" s="99"/>
      <c r="C36" s="99"/>
      <c r="D36" s="100"/>
      <c r="F36" s="95" t="s">
        <v>43</v>
      </c>
      <c r="G36" s="96"/>
      <c r="H36" s="96"/>
      <c r="I36" s="97"/>
    </row>
    <row r="37" spans="1:17" ht="15" customHeight="1" x14ac:dyDescent="0.2">
      <c r="A37" s="9"/>
      <c r="B37" s="38" t="s">
        <v>93</v>
      </c>
      <c r="C37" s="38" t="s">
        <v>42</v>
      </c>
      <c r="D37" s="37" t="s">
        <v>41</v>
      </c>
      <c r="E37" s="7"/>
      <c r="F37" s="32"/>
      <c r="G37" s="41" t="s">
        <v>93</v>
      </c>
      <c r="H37" s="41" t="s">
        <v>42</v>
      </c>
      <c r="I37" s="40" t="s">
        <v>41</v>
      </c>
    </row>
    <row r="38" spans="1:17" ht="15" customHeight="1" x14ac:dyDescent="0.2">
      <c r="A38" s="9" t="s">
        <v>40</v>
      </c>
      <c r="B38" s="39"/>
      <c r="C38" s="39"/>
      <c r="D38" s="37"/>
      <c r="F38" s="36" t="s">
        <v>39</v>
      </c>
      <c r="G38" s="5">
        <v>42503</v>
      </c>
      <c r="H38" s="5">
        <v>35734</v>
      </c>
      <c r="I38" s="4">
        <v>39171</v>
      </c>
    </row>
    <row r="39" spans="1:17" ht="15" customHeight="1" x14ac:dyDescent="0.2">
      <c r="A39" s="8" t="s">
        <v>38</v>
      </c>
      <c r="B39" s="88">
        <v>55</v>
      </c>
      <c r="C39" s="88">
        <v>52</v>
      </c>
      <c r="D39" s="4">
        <v>55</v>
      </c>
      <c r="F39" s="35"/>
      <c r="G39" s="11"/>
      <c r="H39" s="11"/>
      <c r="I39" s="10"/>
    </row>
    <row r="40" spans="1:17" ht="15" customHeight="1" x14ac:dyDescent="0.2">
      <c r="A40" s="27" t="s">
        <v>37</v>
      </c>
      <c r="B40" s="34">
        <v>8992</v>
      </c>
      <c r="C40" s="34">
        <v>8688</v>
      </c>
      <c r="D40" s="10">
        <v>10521</v>
      </c>
      <c r="F40" s="31" t="s">
        <v>36</v>
      </c>
      <c r="G40" s="5">
        <v>21885</v>
      </c>
      <c r="H40" s="5">
        <v>12222</v>
      </c>
      <c r="I40" s="4">
        <v>28211</v>
      </c>
    </row>
    <row r="41" spans="1:17" ht="15" customHeight="1" x14ac:dyDescent="0.2">
      <c r="A41" s="27"/>
      <c r="B41" s="11"/>
      <c r="C41" s="11"/>
      <c r="D41" s="10"/>
      <c r="F41" s="85"/>
      <c r="G41" s="93" t="s">
        <v>35</v>
      </c>
      <c r="H41" s="93"/>
      <c r="I41" s="94"/>
    </row>
    <row r="42" spans="1:17" ht="15" customHeight="1" x14ac:dyDescent="0.25">
      <c r="A42" s="26" t="s">
        <v>105</v>
      </c>
      <c r="B42" s="20"/>
      <c r="C42" s="19"/>
      <c r="D42" s="18"/>
      <c r="F42" s="32" t="s">
        <v>34</v>
      </c>
      <c r="G42" s="5"/>
      <c r="H42" s="5"/>
      <c r="I42" s="4"/>
    </row>
    <row r="43" spans="1:17" ht="15" customHeight="1" x14ac:dyDescent="0.2">
      <c r="A43" s="21" t="s">
        <v>33</v>
      </c>
      <c r="B43" s="20">
        <v>3336</v>
      </c>
      <c r="C43" s="20">
        <v>3752</v>
      </c>
      <c r="D43" s="18">
        <v>4989</v>
      </c>
      <c r="F43" s="6" t="s">
        <v>32</v>
      </c>
      <c r="G43" s="5">
        <v>35</v>
      </c>
      <c r="H43" s="5">
        <v>28</v>
      </c>
      <c r="I43" s="4">
        <v>53</v>
      </c>
    </row>
    <row r="44" spans="1:17" ht="15" customHeight="1" x14ac:dyDescent="0.2">
      <c r="A44" s="21" t="s">
        <v>31</v>
      </c>
      <c r="B44" s="20">
        <v>1226</v>
      </c>
      <c r="C44" s="20">
        <v>1470</v>
      </c>
      <c r="D44" s="18">
        <v>1149</v>
      </c>
      <c r="F44" s="8" t="s">
        <v>30</v>
      </c>
      <c r="G44" s="5">
        <v>52</v>
      </c>
      <c r="H44" s="5">
        <v>14</v>
      </c>
      <c r="I44" s="4">
        <v>56</v>
      </c>
    </row>
    <row r="45" spans="1:17" ht="15" customHeight="1" x14ac:dyDescent="0.2">
      <c r="A45" s="21" t="s">
        <v>27</v>
      </c>
      <c r="B45" s="20">
        <v>649</v>
      </c>
      <c r="C45" s="20">
        <v>405</v>
      </c>
      <c r="D45" s="18">
        <v>675</v>
      </c>
      <c r="F45" s="8" t="s">
        <v>28</v>
      </c>
      <c r="G45" s="5">
        <v>22</v>
      </c>
      <c r="H45" s="5">
        <v>14</v>
      </c>
      <c r="I45" s="4">
        <v>22</v>
      </c>
    </row>
    <row r="46" spans="1:17" ht="15" customHeight="1" x14ac:dyDescent="0.2">
      <c r="A46" s="28" t="s">
        <v>29</v>
      </c>
      <c r="B46" s="20">
        <v>509</v>
      </c>
      <c r="C46" s="20">
        <v>494</v>
      </c>
      <c r="D46" s="18">
        <v>484</v>
      </c>
      <c r="F46" s="8" t="s">
        <v>26</v>
      </c>
      <c r="G46" s="5">
        <v>62</v>
      </c>
      <c r="H46" s="5">
        <v>32</v>
      </c>
      <c r="I46" s="4">
        <v>78</v>
      </c>
    </row>
    <row r="47" spans="1:17" ht="15" customHeight="1" x14ac:dyDescent="0.2">
      <c r="A47" s="28" t="s">
        <v>104</v>
      </c>
      <c r="B47" s="20">
        <v>305</v>
      </c>
      <c r="C47" s="20">
        <v>0</v>
      </c>
      <c r="D47" s="18">
        <v>0</v>
      </c>
      <c r="F47" s="8" t="s">
        <v>24</v>
      </c>
      <c r="G47" s="5">
        <v>844</v>
      </c>
      <c r="H47" s="5">
        <v>709</v>
      </c>
      <c r="I47" s="4">
        <v>1222</v>
      </c>
    </row>
    <row r="48" spans="1:17" ht="15" customHeight="1" x14ac:dyDescent="0.2">
      <c r="A48" s="28" t="s">
        <v>103</v>
      </c>
      <c r="B48" s="20">
        <v>251</v>
      </c>
      <c r="C48" s="20">
        <v>35</v>
      </c>
      <c r="D48" s="18">
        <v>41</v>
      </c>
      <c r="F48" s="27"/>
      <c r="G48" s="11"/>
      <c r="H48" s="11"/>
      <c r="I48" s="10"/>
    </row>
    <row r="49" spans="1:11" ht="15" customHeight="1" x14ac:dyDescent="0.2">
      <c r="A49" s="28" t="s">
        <v>102</v>
      </c>
      <c r="B49" s="20">
        <v>222</v>
      </c>
      <c r="C49" s="20">
        <v>63</v>
      </c>
      <c r="D49" s="18">
        <v>183</v>
      </c>
      <c r="F49" s="31" t="s">
        <v>22</v>
      </c>
      <c r="G49" s="30"/>
      <c r="H49" s="30"/>
      <c r="I49" s="29"/>
    </row>
    <row r="50" spans="1:11" ht="15" customHeight="1" x14ac:dyDescent="0.2">
      <c r="A50" s="28" t="s">
        <v>25</v>
      </c>
      <c r="B50" s="20">
        <v>202</v>
      </c>
      <c r="C50" s="20">
        <v>260</v>
      </c>
      <c r="D50" s="18">
        <v>492</v>
      </c>
      <c r="F50" s="8" t="s">
        <v>21</v>
      </c>
      <c r="G50" s="5">
        <f>2884-61</f>
        <v>2823</v>
      </c>
      <c r="H50" s="5">
        <v>2300</v>
      </c>
      <c r="I50" s="4">
        <v>1941</v>
      </c>
    </row>
    <row r="51" spans="1:11" ht="15" customHeight="1" x14ac:dyDescent="0.2">
      <c r="A51" s="28" t="s">
        <v>23</v>
      </c>
      <c r="B51" s="20">
        <v>191</v>
      </c>
      <c r="C51" s="20">
        <v>204</v>
      </c>
      <c r="D51" s="18">
        <v>313</v>
      </c>
      <c r="F51" s="8" t="s">
        <v>20</v>
      </c>
      <c r="G51" s="5">
        <v>61</v>
      </c>
      <c r="H51" s="5">
        <v>82</v>
      </c>
      <c r="I51" s="4">
        <v>66</v>
      </c>
    </row>
    <row r="52" spans="1:11" ht="15" customHeight="1" x14ac:dyDescent="0.2">
      <c r="A52" s="28" t="s">
        <v>64</v>
      </c>
      <c r="B52" s="20">
        <v>145</v>
      </c>
      <c r="C52" s="20">
        <v>82</v>
      </c>
      <c r="D52" s="18">
        <v>170</v>
      </c>
      <c r="F52" s="8" t="s">
        <v>19</v>
      </c>
      <c r="G52" s="5">
        <v>186</v>
      </c>
      <c r="H52" s="5">
        <v>176.93</v>
      </c>
      <c r="I52" s="4">
        <v>175</v>
      </c>
    </row>
    <row r="53" spans="1:11" ht="15" customHeight="1" x14ac:dyDescent="0.2">
      <c r="A53" s="28"/>
      <c r="B53" s="20"/>
      <c r="C53" s="19"/>
      <c r="D53" s="18"/>
      <c r="F53" s="27"/>
      <c r="G53" s="11"/>
      <c r="H53" s="11"/>
      <c r="I53" s="10"/>
    </row>
    <row r="54" spans="1:11" ht="15" customHeight="1" x14ac:dyDescent="0.25">
      <c r="A54" s="26" t="s">
        <v>101</v>
      </c>
      <c r="B54" s="20"/>
      <c r="C54" s="19"/>
      <c r="D54" s="18"/>
      <c r="F54" s="9" t="s">
        <v>18</v>
      </c>
      <c r="G54" s="5"/>
      <c r="H54" s="5"/>
      <c r="I54" s="4"/>
      <c r="K54" t="s">
        <v>100</v>
      </c>
    </row>
    <row r="55" spans="1:11" ht="15" customHeight="1" x14ac:dyDescent="0.2">
      <c r="A55" s="21" t="s">
        <v>17</v>
      </c>
      <c r="B55" s="20">
        <v>1014</v>
      </c>
      <c r="C55" s="19">
        <v>727</v>
      </c>
      <c r="D55" s="18">
        <v>957</v>
      </c>
      <c r="F55" s="8" t="s">
        <v>16</v>
      </c>
      <c r="G55" s="5">
        <v>510</v>
      </c>
      <c r="H55" s="5">
        <v>634</v>
      </c>
      <c r="I55" s="4">
        <v>322</v>
      </c>
      <c r="K55" s="46">
        <v>36</v>
      </c>
    </row>
    <row r="56" spans="1:11" ht="15" customHeight="1" x14ac:dyDescent="0.2">
      <c r="A56" s="21" t="s">
        <v>15</v>
      </c>
      <c r="B56" s="20">
        <v>562</v>
      </c>
      <c r="C56" s="19">
        <v>426</v>
      </c>
      <c r="D56" s="18">
        <v>258</v>
      </c>
      <c r="F56" s="8" t="s">
        <v>14</v>
      </c>
      <c r="G56" s="5">
        <v>684</v>
      </c>
      <c r="H56" s="5">
        <v>680.5</v>
      </c>
      <c r="I56" s="4">
        <v>379</v>
      </c>
      <c r="K56" s="46">
        <v>40</v>
      </c>
    </row>
    <row r="57" spans="1:11" ht="15" customHeight="1" x14ac:dyDescent="0.2">
      <c r="A57" s="21" t="s">
        <v>99</v>
      </c>
      <c r="B57" s="20">
        <v>297</v>
      </c>
      <c r="C57" s="19">
        <v>245</v>
      </c>
      <c r="D57" s="18">
        <v>177</v>
      </c>
      <c r="F57" s="25" t="s">
        <v>12</v>
      </c>
      <c r="G57" s="24">
        <v>0.27</v>
      </c>
      <c r="H57" s="24">
        <v>0.31495280675608545</v>
      </c>
      <c r="I57" s="87">
        <v>0.16</v>
      </c>
      <c r="K57" s="86">
        <v>0.04</v>
      </c>
    </row>
    <row r="58" spans="1:11" x14ac:dyDescent="0.2">
      <c r="A58" s="21" t="s">
        <v>11</v>
      </c>
      <c r="B58" s="20">
        <v>203</v>
      </c>
      <c r="C58" s="19">
        <v>136</v>
      </c>
      <c r="D58" s="18">
        <v>81</v>
      </c>
      <c r="F58" s="23"/>
      <c r="G58" s="11"/>
      <c r="H58" s="11"/>
      <c r="I58" s="10"/>
    </row>
    <row r="59" spans="1:11" ht="15" x14ac:dyDescent="0.2">
      <c r="A59" s="21" t="s">
        <v>8</v>
      </c>
      <c r="B59" s="20">
        <v>181</v>
      </c>
      <c r="C59" s="19">
        <v>84</v>
      </c>
      <c r="D59" s="18">
        <v>9</v>
      </c>
      <c r="F59" s="22" t="s">
        <v>10</v>
      </c>
      <c r="G59" s="5"/>
      <c r="H59" s="5"/>
      <c r="I59" s="4"/>
    </row>
    <row r="60" spans="1:11" x14ac:dyDescent="0.2">
      <c r="A60" s="21" t="s">
        <v>98</v>
      </c>
      <c r="B60" s="20">
        <v>174</v>
      </c>
      <c r="C60" s="19">
        <v>16</v>
      </c>
      <c r="D60" s="18">
        <v>0</v>
      </c>
      <c r="F60" s="13" t="s">
        <v>9</v>
      </c>
      <c r="G60" s="5">
        <v>282</v>
      </c>
      <c r="H60" s="5">
        <v>134</v>
      </c>
      <c r="I60" s="4">
        <v>0</v>
      </c>
    </row>
    <row r="61" spans="1:11" x14ac:dyDescent="0.2">
      <c r="A61" s="21" t="s">
        <v>13</v>
      </c>
      <c r="B61" s="20">
        <v>159</v>
      </c>
      <c r="C61" s="19">
        <v>279</v>
      </c>
      <c r="D61" s="18">
        <v>169</v>
      </c>
      <c r="F61" s="13" t="s">
        <v>7</v>
      </c>
      <c r="G61" s="5">
        <v>228</v>
      </c>
      <c r="H61" s="5">
        <v>135</v>
      </c>
      <c r="I61" s="4">
        <v>0</v>
      </c>
    </row>
    <row r="62" spans="1:11" x14ac:dyDescent="0.2">
      <c r="A62" s="21" t="s">
        <v>6</v>
      </c>
      <c r="B62" s="20">
        <v>142</v>
      </c>
      <c r="C62" s="19">
        <v>61</v>
      </c>
      <c r="D62" s="18">
        <v>73</v>
      </c>
      <c r="F62" s="13" t="s">
        <v>5</v>
      </c>
      <c r="G62" s="5">
        <v>256</v>
      </c>
      <c r="H62" s="5">
        <v>114</v>
      </c>
      <c r="I62" s="4">
        <v>0</v>
      </c>
    </row>
    <row r="63" spans="1:11" x14ac:dyDescent="0.2">
      <c r="A63" s="21" t="s">
        <v>97</v>
      </c>
      <c r="B63" s="20">
        <v>91</v>
      </c>
      <c r="C63" s="19">
        <v>37</v>
      </c>
      <c r="D63" s="18">
        <v>166</v>
      </c>
      <c r="F63" s="13" t="s">
        <v>4</v>
      </c>
      <c r="G63" s="5">
        <v>248</v>
      </c>
      <c r="H63" s="5">
        <v>112</v>
      </c>
      <c r="I63" s="4">
        <v>0</v>
      </c>
    </row>
    <row r="64" spans="1:11" ht="13.5" thickBot="1" x14ac:dyDescent="0.25">
      <c r="A64" s="17" t="s">
        <v>96</v>
      </c>
      <c r="B64" s="16">
        <v>85</v>
      </c>
      <c r="C64" s="15">
        <v>25</v>
      </c>
      <c r="D64" s="14">
        <v>12</v>
      </c>
      <c r="F64" s="13" t="s">
        <v>3</v>
      </c>
      <c r="G64" s="5">
        <v>225</v>
      </c>
      <c r="H64" s="5">
        <v>100</v>
      </c>
      <c r="I64" s="4">
        <v>0</v>
      </c>
    </row>
    <row r="65" spans="1:9" x14ac:dyDescent="0.2">
      <c r="F65" s="13" t="s">
        <v>2</v>
      </c>
      <c r="G65" s="5">
        <v>188</v>
      </c>
      <c r="H65" s="5">
        <v>112</v>
      </c>
      <c r="I65" s="4">
        <v>22</v>
      </c>
    </row>
    <row r="66" spans="1:9" x14ac:dyDescent="0.2">
      <c r="F66" s="12"/>
      <c r="G66" s="11"/>
      <c r="H66" s="11"/>
      <c r="I66" s="10"/>
    </row>
    <row r="67" spans="1:9" ht="15" x14ac:dyDescent="0.2">
      <c r="F67" s="9" t="s">
        <v>1</v>
      </c>
      <c r="G67" s="5"/>
      <c r="H67" s="5"/>
      <c r="I67" s="4"/>
    </row>
    <row r="68" spans="1:9" x14ac:dyDescent="0.2">
      <c r="F68" s="8" t="s">
        <v>0</v>
      </c>
      <c r="G68" s="5">
        <v>172</v>
      </c>
      <c r="H68" s="5">
        <v>191</v>
      </c>
      <c r="I68" s="4">
        <v>271</v>
      </c>
    </row>
    <row r="69" spans="1:9" x14ac:dyDescent="0.2">
      <c r="A69" s="7"/>
      <c r="B69" s="7"/>
      <c r="C69" s="7"/>
      <c r="D69" s="7"/>
      <c r="F69" s="6" t="s">
        <v>95</v>
      </c>
      <c r="G69" s="5">
        <f>7300/12</f>
        <v>608.33333333333337</v>
      </c>
      <c r="H69" s="5">
        <f>11111/12</f>
        <v>925.91666666666663</v>
      </c>
      <c r="I69" s="4">
        <f>9969/12</f>
        <v>830.75</v>
      </c>
    </row>
    <row r="70" spans="1:9" ht="13.5" thickBot="1" x14ac:dyDescent="0.25">
      <c r="F70" s="3" t="s">
        <v>94</v>
      </c>
      <c r="G70" s="2">
        <f>706/12</f>
        <v>58.833333333333336</v>
      </c>
      <c r="H70" s="2">
        <f>845/12</f>
        <v>70.416666666666671</v>
      </c>
      <c r="I70" s="1">
        <f>755/12</f>
        <v>62.916666666666664</v>
      </c>
    </row>
  </sheetData>
  <mergeCells count="14">
    <mergeCell ref="G41:I41"/>
    <mergeCell ref="F1:I1"/>
    <mergeCell ref="A1:D1"/>
    <mergeCell ref="A36:D36"/>
    <mergeCell ref="F36:I36"/>
    <mergeCell ref="A23:D23"/>
    <mergeCell ref="A26:D27"/>
    <mergeCell ref="A30:D31"/>
    <mergeCell ref="F9:I9"/>
    <mergeCell ref="F13:I13"/>
    <mergeCell ref="F18:I18"/>
    <mergeCell ref="F30:I31"/>
    <mergeCell ref="F29:I29"/>
    <mergeCell ref="F32:I32"/>
  </mergeCells>
  <pageMargins left="0.25" right="0.25" top="0.75" bottom="0.75" header="0.3" footer="0.3"/>
  <pageSetup fitToHeight="0" orientation="landscape" r:id="rId1"/>
  <headerFooter>
    <oddHeader>&amp;LHelena College Library &amp;C&amp;F&amp;R&amp;D</oddHeader>
    <oddFooter>&amp;L&amp;Z&amp;F&amp;R&amp;P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Advisory Stats</vt:lpstr>
    </vt:vector>
  </TitlesOfParts>
  <Company>Helena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 Pate</dc:creator>
  <cp:lastModifiedBy>Dubbe, Della</cp:lastModifiedBy>
  <cp:lastPrinted>2018-11-09T17:11:44Z</cp:lastPrinted>
  <dcterms:created xsi:type="dcterms:W3CDTF">2017-11-27T22:47:04Z</dcterms:created>
  <dcterms:modified xsi:type="dcterms:W3CDTF">2019-03-04T17:58:00Z</dcterms:modified>
</cp:coreProperties>
</file>